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G:\4. Site VMTG\Tarife\2026-2027\"/>
    </mc:Choice>
  </mc:AlternateContent>
  <xr:revisionPtr revIDLastSave="0" documentId="13_ncr:1_{F64E98A9-A5AC-451E-ABC7-B155825316D9}" xr6:coauthVersionLast="47" xr6:coauthVersionMax="47" xr10:uidLastSave="{00000000-0000-0000-0000-000000000000}"/>
  <bookViews>
    <workbookView xWindow="-120" yWindow="-120" windowWidth="38640" windowHeight="21120" activeTab="1" xr2:uid="{00000000-000D-0000-FFFF-FFFF00000000}"/>
  </bookViews>
  <sheets>
    <sheet name=" Comparison of m3 rates" sheetId="1" r:id="rId1"/>
    <sheet name=" MWh tariff comparis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" i="2" l="1"/>
  <c r="L6" i="2"/>
  <c r="K6" i="2"/>
  <c r="J6" i="2"/>
  <c r="I6" i="2"/>
  <c r="H6" i="2"/>
  <c r="F6" i="2"/>
  <c r="D6" i="2"/>
  <c r="B6" i="2"/>
  <c r="M5" i="2"/>
  <c r="L5" i="2"/>
  <c r="K5" i="2"/>
  <c r="J5" i="2"/>
  <c r="I5" i="2"/>
  <c r="H5" i="2"/>
  <c r="F5" i="2"/>
  <c r="D5" i="2"/>
  <c r="B5" i="2"/>
  <c r="C5" i="1"/>
  <c r="O6" i="1"/>
  <c r="N6" i="1"/>
  <c r="M6" i="1"/>
  <c r="L6" i="1"/>
  <c r="K6" i="1"/>
  <c r="J6" i="1"/>
  <c r="H6" i="1"/>
  <c r="F6" i="1"/>
  <c r="D6" i="1"/>
  <c r="C5" i="2" l="1"/>
  <c r="E5" i="2"/>
  <c r="G5" i="2"/>
  <c r="O5" i="1" l="1"/>
  <c r="N5" i="1"/>
  <c r="M5" i="1"/>
  <c r="L5" i="1"/>
  <c r="K5" i="1"/>
  <c r="J5" i="1"/>
  <c r="H5" i="1"/>
  <c r="I5" i="1" s="1"/>
  <c r="F5" i="1"/>
  <c r="G5" i="1" s="1"/>
  <c r="D5" i="1"/>
  <c r="E5" i="1" s="1"/>
</calcChain>
</file>

<file path=xl/sharedStrings.xml><?xml version="1.0" encoding="utf-8"?>
<sst xmlns="http://schemas.openxmlformats.org/spreadsheetml/2006/main" count="46" uniqueCount="15">
  <si>
    <t>Annual</t>
  </si>
  <si>
    <t>Quarterly</t>
  </si>
  <si>
    <t>Monthly</t>
  </si>
  <si>
    <t>Daily/intermittent</t>
  </si>
  <si>
    <t>Difference, %</t>
  </si>
  <si>
    <t>Tariff 2026/2027, lei/1000 m3</t>
  </si>
  <si>
    <t>Tariff 2025/2026, lei/1000 m3</t>
  </si>
  <si>
    <t>Tariff 2026/2027, lei/MWh</t>
  </si>
  <si>
    <t>Tariff 2025/2026, lei/MWh</t>
  </si>
  <si>
    <t>The difference between the level of tariffs for the gas transmission service for the same type of service, applicable in the current tariff period and in the next tariff period</t>
  </si>
  <si>
    <t>Environment, Entry/Exit</t>
  </si>
  <si>
    <t>Entry into the transmission system</t>
  </si>
  <si>
    <t>Exit from the transmission system</t>
  </si>
  <si>
    <t>Exit to the distribution system</t>
  </si>
  <si>
    <t>The difference between the level of gas transmission service tariffs for the same type of tranmission service, applicable in the current tariff period and in the following tariff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</si>
</sst>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Segoe UI"/>
      <family val="2"/>
      <charset val="238"/>
    </font>
    <font>
      <b/>
      <sz val="11"/>
      <color theme="1"/>
      <name val="Segoe UI"/>
      <family val="2"/>
      <charset val="238"/>
    </font>
    <font>
      <b/>
      <sz val="12"/>
      <color theme="1"/>
      <name val="Segoe U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"/>
  <sheetViews>
    <sheetView workbookViewId="0">
      <selection sqref="A1:R2"/>
    </sheetView>
  </sheetViews>
  <sheetFormatPr defaultColWidth="8.85546875" defaultRowHeight="16.5" x14ac:dyDescent="0.3"/>
  <cols>
    <col min="1" max="1" width="36.28515625" style="1" customWidth="1"/>
    <col min="2" max="2" width="15.7109375" style="1" customWidth="1"/>
    <col min="3" max="3" width="13.140625" style="1" customWidth="1"/>
    <col min="4" max="18" width="16" style="1" customWidth="1"/>
    <col min="19" max="16384" width="8.85546875" style="1"/>
  </cols>
  <sheetData>
    <row r="1" spans="1:18" x14ac:dyDescent="0.3">
      <c r="A1" s="13" t="s">
        <v>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18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1:18" x14ac:dyDescent="0.3">
      <c r="A3" s="10"/>
      <c r="B3" s="8" t="s">
        <v>10</v>
      </c>
      <c r="C3" s="8" t="s">
        <v>4</v>
      </c>
      <c r="D3" s="8" t="s">
        <v>0</v>
      </c>
      <c r="E3" s="8"/>
      <c r="F3" s="8"/>
      <c r="G3" s="8"/>
      <c r="H3" s="8"/>
      <c r="I3" s="8"/>
      <c r="J3" s="8" t="s">
        <v>1</v>
      </c>
      <c r="K3" s="8"/>
      <c r="L3" s="8"/>
      <c r="M3" s="8" t="s">
        <v>2</v>
      </c>
      <c r="N3" s="8"/>
      <c r="O3" s="8"/>
      <c r="P3" s="8" t="s">
        <v>3</v>
      </c>
      <c r="Q3" s="8"/>
      <c r="R3" s="8"/>
    </row>
    <row r="4" spans="1:18" ht="54.75" customHeight="1" x14ac:dyDescent="0.3">
      <c r="A4" s="10"/>
      <c r="B4" s="8"/>
      <c r="C4" s="8"/>
      <c r="D4" s="3" t="s">
        <v>11</v>
      </c>
      <c r="E4" s="3" t="s">
        <v>4</v>
      </c>
      <c r="F4" s="3" t="s">
        <v>12</v>
      </c>
      <c r="G4" s="3" t="s">
        <v>4</v>
      </c>
      <c r="H4" s="3" t="s">
        <v>13</v>
      </c>
      <c r="I4" s="3" t="s">
        <v>4</v>
      </c>
      <c r="J4" s="3" t="s">
        <v>11</v>
      </c>
      <c r="K4" s="3" t="s">
        <v>12</v>
      </c>
      <c r="L4" s="3" t="s">
        <v>13</v>
      </c>
      <c r="M4" s="3" t="s">
        <v>11</v>
      </c>
      <c r="N4" s="3" t="s">
        <v>12</v>
      </c>
      <c r="O4" s="3" t="s">
        <v>13</v>
      </c>
      <c r="P4" s="3" t="s">
        <v>11</v>
      </c>
      <c r="Q4" s="3" t="s">
        <v>12</v>
      </c>
      <c r="R4" s="3" t="s">
        <v>13</v>
      </c>
    </row>
    <row r="5" spans="1:18" x14ac:dyDescent="0.3">
      <c r="A5" s="3" t="s">
        <v>5</v>
      </c>
      <c r="B5" s="5">
        <v>442.4</v>
      </c>
      <c r="C5" s="7">
        <f>B5/B6-1</f>
        <v>-0.21211041852181656</v>
      </c>
      <c r="D5" s="6">
        <f>1937528/8760</f>
        <v>221.17899543378996</v>
      </c>
      <c r="E5" s="7">
        <f>D5/D6-1</f>
        <v>-0.21221566478888698</v>
      </c>
      <c r="F5" s="6">
        <f>1967494/8760</f>
        <v>224.59977168949771</v>
      </c>
      <c r="G5" s="7">
        <f>F5/F6-1</f>
        <v>-0.37991999919318442</v>
      </c>
      <c r="H5" s="6">
        <f>1936383/8760</f>
        <v>221.04828767123288</v>
      </c>
      <c r="I5" s="7">
        <f>H5/H6-1</f>
        <v>-0.18874667299006276</v>
      </c>
      <c r="J5" s="6">
        <f>512781/2208</f>
        <v>232.23777173913044</v>
      </c>
      <c r="K5" s="6">
        <f>520712/2208</f>
        <v>235.82971014492753</v>
      </c>
      <c r="L5" s="6">
        <f>488075/2208</f>
        <v>221.04846014492753</v>
      </c>
      <c r="M5" s="6">
        <f>181013/744</f>
        <v>243.2970430107527</v>
      </c>
      <c r="N5" s="6">
        <f>183812/744</f>
        <v>247.05913978494624</v>
      </c>
      <c r="O5" s="6">
        <f>164460/744</f>
        <v>221.04838709677421</v>
      </c>
      <c r="P5" s="6">
        <v>254.36</v>
      </c>
      <c r="Q5" s="6">
        <v>258.29000000000002</v>
      </c>
      <c r="R5" s="6">
        <v>221.05</v>
      </c>
    </row>
    <row r="6" spans="1:18" x14ac:dyDescent="0.3">
      <c r="A6" s="3" t="s">
        <v>6</v>
      </c>
      <c r="B6" s="5">
        <v>561.5</v>
      </c>
      <c r="C6" s="7"/>
      <c r="D6" s="6">
        <f>2459465/8760</f>
        <v>280.76084474885846</v>
      </c>
      <c r="E6" s="7"/>
      <c r="F6" s="6">
        <f>3172968/8760</f>
        <v>362.21095890410959</v>
      </c>
      <c r="G6" s="7"/>
      <c r="H6" s="6">
        <f>2386903/8760</f>
        <v>272.4775114155251</v>
      </c>
      <c r="I6" s="7"/>
      <c r="J6" s="6">
        <f>650916/2208</f>
        <v>294.79891304347825</v>
      </c>
      <c r="K6" s="6">
        <f>839750/2208</f>
        <v>380.3215579710145</v>
      </c>
      <c r="L6" s="6">
        <f>601630/2208</f>
        <v>272.47735507246375</v>
      </c>
      <c r="M6" s="6">
        <f>229775/744</f>
        <v>308.83736559139783</v>
      </c>
      <c r="N6" s="6">
        <f>296433/744</f>
        <v>398.43145161290323</v>
      </c>
      <c r="O6" s="6">
        <f>202723/744</f>
        <v>272.47715053763443</v>
      </c>
      <c r="P6" s="6">
        <v>322.88</v>
      </c>
      <c r="Q6" s="6">
        <v>416.54</v>
      </c>
      <c r="R6" s="6">
        <v>272.48</v>
      </c>
    </row>
  </sheetData>
  <mergeCells count="12">
    <mergeCell ref="A1:R2"/>
    <mergeCell ref="M3:O3"/>
    <mergeCell ref="P3:R3"/>
    <mergeCell ref="B3:B4"/>
    <mergeCell ref="A3:A4"/>
    <mergeCell ref="C3:C4"/>
    <mergeCell ref="D3:I3"/>
    <mergeCell ref="C5:C6"/>
    <mergeCell ref="E5:E6"/>
    <mergeCell ref="G5:G6"/>
    <mergeCell ref="I5:I6"/>
    <mergeCell ref="J3:L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F9B13-B4B8-4938-BEBB-EDC924F4CEA3}">
  <dimension ref="A1:P6"/>
  <sheetViews>
    <sheetView tabSelected="1" workbookViewId="0">
      <selection activeCell="G12" sqref="G12"/>
    </sheetView>
  </sheetViews>
  <sheetFormatPr defaultColWidth="8.85546875" defaultRowHeight="16.5" x14ac:dyDescent="0.3"/>
  <cols>
    <col min="1" max="1" width="30.5703125" style="1" bestFit="1" customWidth="1"/>
    <col min="2" max="16" width="17" style="1" customWidth="1"/>
    <col min="17" max="16384" width="8.85546875" style="1"/>
  </cols>
  <sheetData>
    <row r="1" spans="1:16" x14ac:dyDescent="0.3">
      <c r="A1" s="13" t="s">
        <v>14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16" x14ac:dyDescent="0.3">
      <c r="A3" s="12"/>
      <c r="B3" s="9" t="s">
        <v>0</v>
      </c>
      <c r="C3" s="9"/>
      <c r="D3" s="9"/>
      <c r="E3" s="9"/>
      <c r="F3" s="9"/>
      <c r="G3" s="9"/>
      <c r="H3" s="9" t="s">
        <v>1</v>
      </c>
      <c r="I3" s="9"/>
      <c r="J3" s="9"/>
      <c r="K3" s="9" t="s">
        <v>2</v>
      </c>
      <c r="L3" s="9"/>
      <c r="M3" s="9"/>
      <c r="N3" s="9" t="s">
        <v>3</v>
      </c>
      <c r="O3" s="9"/>
      <c r="P3" s="9"/>
    </row>
    <row r="4" spans="1:16" ht="49.5" customHeight="1" x14ac:dyDescent="0.3">
      <c r="A4" s="12"/>
      <c r="B4" s="3" t="s">
        <v>11</v>
      </c>
      <c r="C4" s="3" t="s">
        <v>4</v>
      </c>
      <c r="D4" s="3" t="s">
        <v>12</v>
      </c>
      <c r="E4" s="3" t="s">
        <v>4</v>
      </c>
      <c r="F4" s="3" t="s">
        <v>13</v>
      </c>
      <c r="G4" s="3" t="s">
        <v>4</v>
      </c>
      <c r="H4" s="3" t="s">
        <v>11</v>
      </c>
      <c r="I4" s="3" t="s">
        <v>12</v>
      </c>
      <c r="J4" s="3" t="s">
        <v>13</v>
      </c>
      <c r="K4" s="3" t="s">
        <v>11</v>
      </c>
      <c r="L4" s="3" t="s">
        <v>12</v>
      </c>
      <c r="M4" s="3" t="s">
        <v>13</v>
      </c>
      <c r="N4" s="3" t="s">
        <v>11</v>
      </c>
      <c r="O4" s="3" t="s">
        <v>12</v>
      </c>
      <c r="P4" s="3" t="s">
        <v>13</v>
      </c>
    </row>
    <row r="5" spans="1:16" x14ac:dyDescent="0.3">
      <c r="A5" s="2" t="s">
        <v>7</v>
      </c>
      <c r="B5" s="4">
        <f>183652/8760</f>
        <v>20.964840182648402</v>
      </c>
      <c r="C5" s="11">
        <f>B5/B6-1</f>
        <v>-0.21221662198391422</v>
      </c>
      <c r="D5" s="4">
        <f>186492/8760</f>
        <v>21.289041095890411</v>
      </c>
      <c r="E5" s="11">
        <f>D5/D6-1</f>
        <v>-0.37992053332446674</v>
      </c>
      <c r="F5" s="4">
        <f>183543/8760</f>
        <v>20.952397260273973</v>
      </c>
      <c r="G5" s="11">
        <f>F5/F6-1</f>
        <v>-0.18874946408129178</v>
      </c>
      <c r="H5" s="4">
        <f>48605/2208</f>
        <v>22.013134057971016</v>
      </c>
      <c r="I5" s="4">
        <f>49357/2208</f>
        <v>22.353713768115941</v>
      </c>
      <c r="J5" s="4">
        <f>46263/2208</f>
        <v>20.952445652173914</v>
      </c>
      <c r="K5" s="4">
        <f>17158/744</f>
        <v>23.061827956989248</v>
      </c>
      <c r="L5" s="4">
        <f>17423/744</f>
        <v>23.418010752688172</v>
      </c>
      <c r="M5" s="4">
        <f>15589/744</f>
        <v>20.952956989247312</v>
      </c>
      <c r="N5" s="4">
        <v>24.11</v>
      </c>
      <c r="O5" s="4">
        <v>24.48</v>
      </c>
      <c r="P5" s="4">
        <v>20.95</v>
      </c>
    </row>
    <row r="6" spans="1:16" x14ac:dyDescent="0.3">
      <c r="A6" s="2" t="s">
        <v>8</v>
      </c>
      <c r="B6" s="4">
        <f>233125/8760</f>
        <v>26.612442922374431</v>
      </c>
      <c r="C6" s="11"/>
      <c r="D6" s="4">
        <f>300755/8760</f>
        <v>34.332762557077622</v>
      </c>
      <c r="E6" s="11"/>
      <c r="F6" s="4">
        <f>226247/8760</f>
        <v>25.827283105022833</v>
      </c>
      <c r="G6" s="11"/>
      <c r="H6" s="4">
        <f>61698/2208</f>
        <v>27.942934782608695</v>
      </c>
      <c r="I6" s="4">
        <f>79597/2208</f>
        <v>36.049365942028984</v>
      </c>
      <c r="J6" s="4">
        <f>57027/2208</f>
        <v>25.827445652173914</v>
      </c>
      <c r="K6" s="4">
        <f>21780/744</f>
        <v>29.274193548387096</v>
      </c>
      <c r="L6" s="4">
        <f>28098/744</f>
        <v>37.766129032258064</v>
      </c>
      <c r="M6" s="4">
        <f>19215/744</f>
        <v>25.826612903225808</v>
      </c>
      <c r="N6" s="4">
        <v>30.6</v>
      </c>
      <c r="O6" s="4">
        <v>39.479999999999997</v>
      </c>
      <c r="P6" s="4">
        <v>25.83</v>
      </c>
    </row>
  </sheetData>
  <mergeCells count="9">
    <mergeCell ref="A1:P2"/>
    <mergeCell ref="C5:C6"/>
    <mergeCell ref="G5:G6"/>
    <mergeCell ref="E5:E6"/>
    <mergeCell ref="N3:P3"/>
    <mergeCell ref="A3:A4"/>
    <mergeCell ref="B3:G3"/>
    <mergeCell ref="H3:J3"/>
    <mergeCell ref="K3:M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Comparison of m3 rates</vt:lpstr>
      <vt:lpstr> MWh tariff comparison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</cp:lastModifiedBy>
  <dcterms:created xsi:type="dcterms:W3CDTF">2015-06-05T18:17:20Z</dcterms:created>
  <dcterms:modified xsi:type="dcterms:W3CDTF">2026-06-23T11:04:08Z</dcterms:modified>
</cp:coreProperties>
</file>